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 activeTab="3"/>
  </bookViews>
  <sheets>
    <sheet name="Dos impuestos, una exoneracion " sheetId="1" r:id="rId1"/>
    <sheet name="Dos impuestos,dos exonerac % di" sheetId="2" r:id="rId2"/>
    <sheet name="tres impuestos,tre exonerac  (2" sheetId="3" r:id="rId3"/>
    <sheet name="tres impuestos, uno exonerac (2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4" l="1"/>
  <c r="J27" i="1" l="1"/>
  <c r="M6" i="1"/>
  <c r="P7" i="2" l="1"/>
  <c r="M6" i="2"/>
  <c r="M6" i="3" l="1"/>
  <c r="J24" i="4" l="1"/>
  <c r="J23" i="4"/>
  <c r="J21" i="4"/>
  <c r="K19" i="4"/>
  <c r="K17" i="4"/>
  <c r="J28" i="4"/>
  <c r="J22" i="4"/>
  <c r="F7" i="4"/>
  <c r="F6" i="4"/>
  <c r="H6" i="4" s="1"/>
  <c r="F5" i="4"/>
  <c r="K14" i="4" s="1"/>
  <c r="M8" i="3"/>
  <c r="M7" i="3"/>
  <c r="P7" i="3"/>
  <c r="O7" i="3"/>
  <c r="J28" i="3"/>
  <c r="J22" i="3"/>
  <c r="H7" i="3"/>
  <c r="I7" i="3" s="1"/>
  <c r="Q7" i="3" s="1"/>
  <c r="F7" i="3"/>
  <c r="F6" i="3"/>
  <c r="K17" i="3" s="1"/>
  <c r="F5" i="3"/>
  <c r="K16" i="3" s="1"/>
  <c r="K17" i="2"/>
  <c r="K19" i="2"/>
  <c r="M7" i="2"/>
  <c r="O6" i="2"/>
  <c r="P6" i="2" s="1"/>
  <c r="Q6" i="2" s="1"/>
  <c r="O7" i="2"/>
  <c r="J28" i="2"/>
  <c r="J22" i="2"/>
  <c r="F7" i="2"/>
  <c r="H7" i="2" s="1"/>
  <c r="I7" i="2" s="1"/>
  <c r="Q7" i="2" s="1"/>
  <c r="H6" i="2"/>
  <c r="I6" i="2" s="1"/>
  <c r="F6" i="2"/>
  <c r="F5" i="2"/>
  <c r="K14" i="2" s="1"/>
  <c r="H7" i="4" l="1"/>
  <c r="I7" i="4" s="1"/>
  <c r="Q7" i="4" s="1"/>
  <c r="H5" i="4"/>
  <c r="I6" i="4"/>
  <c r="K16" i="4"/>
  <c r="O8" i="3"/>
  <c r="P8" i="3" s="1"/>
  <c r="H6" i="3"/>
  <c r="I6" i="3" s="1"/>
  <c r="K19" i="3"/>
  <c r="J23" i="3" s="1"/>
  <c r="J24" i="3" s="1"/>
  <c r="H5" i="3"/>
  <c r="K14" i="3"/>
  <c r="J21" i="3" s="1"/>
  <c r="I5" i="3"/>
  <c r="J21" i="2"/>
  <c r="J23" i="2"/>
  <c r="J24" i="2" s="1"/>
  <c r="J26" i="2" s="1"/>
  <c r="I5" i="2"/>
  <c r="K16" i="2"/>
  <c r="H5" i="2"/>
  <c r="J25" i="2" s="1"/>
  <c r="K19" i="1"/>
  <c r="J23" i="1"/>
  <c r="K17" i="1"/>
  <c r="M7" i="1"/>
  <c r="M8" i="4" l="1"/>
  <c r="M7" i="4"/>
  <c r="M6" i="4"/>
  <c r="J25" i="4"/>
  <c r="I5" i="4"/>
  <c r="M5" i="3"/>
  <c r="J25" i="3"/>
  <c r="J26" i="3" s="1"/>
  <c r="M5" i="2"/>
  <c r="F6" i="1"/>
  <c r="F7" i="1"/>
  <c r="J26" i="4" l="1"/>
  <c r="M5" i="4"/>
  <c r="O7" i="4"/>
  <c r="O6" i="4"/>
  <c r="P6" i="4" s="1"/>
  <c r="O6" i="3"/>
  <c r="P6" i="3" s="1"/>
  <c r="O5" i="3"/>
  <c r="P5" i="3" s="1"/>
  <c r="Q5" i="3" s="1"/>
  <c r="O5" i="2"/>
  <c r="P5" i="2" s="1"/>
  <c r="Q5" i="2" s="1"/>
  <c r="H6" i="1"/>
  <c r="H7" i="1"/>
  <c r="I7" i="1" s="1"/>
  <c r="I6" i="1"/>
  <c r="J28" i="1"/>
  <c r="Q6" i="3" l="1"/>
  <c r="J27" i="3"/>
  <c r="J30" i="4"/>
  <c r="Q6" i="4"/>
  <c r="O5" i="4"/>
  <c r="P5" i="4" s="1"/>
  <c r="Q5" i="4" s="1"/>
  <c r="J30" i="3"/>
  <c r="J27" i="2"/>
  <c r="J30" i="2" s="1"/>
  <c r="O7" i="1"/>
  <c r="Q7" i="1"/>
  <c r="J22" i="1"/>
  <c r="F5" i="1"/>
  <c r="O6" i="1" l="1"/>
  <c r="P6" i="1" s="1"/>
  <c r="K14" i="1"/>
  <c r="J21" i="1" s="1"/>
  <c r="K16" i="1"/>
  <c r="H5" i="1"/>
  <c r="J25" i="1" s="1"/>
  <c r="Q6" i="1" l="1"/>
  <c r="J24" i="1"/>
  <c r="J26" i="1" s="1"/>
  <c r="I5" i="1"/>
  <c r="M5" i="1" l="1"/>
  <c r="O5" i="1" s="1"/>
  <c r="P5" i="1" s="1"/>
  <c r="J30" i="1" s="1"/>
  <c r="Q5" i="1" l="1"/>
</calcChain>
</file>

<file path=xl/sharedStrings.xml><?xml version="1.0" encoding="utf-8"?>
<sst xmlns="http://schemas.openxmlformats.org/spreadsheetml/2006/main" count="144" uniqueCount="36">
  <si>
    <t>Sobre el detalle de la mercancía o servicio prestado</t>
  </si>
  <si>
    <t>Detalle del servicio</t>
  </si>
  <si>
    <t xml:space="preserve"># Línea </t>
  </si>
  <si>
    <t>Cantidad</t>
  </si>
  <si>
    <t>Unidad medida</t>
  </si>
  <si>
    <t>Precio unitario</t>
  </si>
  <si>
    <t>Monto total</t>
  </si>
  <si>
    <t>Monto de descuento</t>
  </si>
  <si>
    <t>Subtotal</t>
  </si>
  <si>
    <t>Base Imponible</t>
  </si>
  <si>
    <t>Tarifa Impuesto</t>
  </si>
  <si>
    <t>Factor del Impuesto</t>
  </si>
  <si>
    <t>Monto del Impuesto</t>
  </si>
  <si>
    <t>Porcentaje exoneración</t>
  </si>
  <si>
    <t>Impuesto Exonerado</t>
  </si>
  <si>
    <t>Impuesto Neto</t>
  </si>
  <si>
    <t>Monto Total Línea</t>
  </si>
  <si>
    <t>Porcentaje descuento</t>
  </si>
  <si>
    <t>cantidad</t>
  </si>
  <si>
    <t>Total servicios gravados con IVA</t>
  </si>
  <si>
    <t>Total servicios exentos de IVA</t>
  </si>
  <si>
    <t>Total servicios exonerados IVA</t>
  </si>
  <si>
    <t>Total mercancías gravadas con IVA</t>
  </si>
  <si>
    <t>Total mercancías exentos de IVA</t>
  </si>
  <si>
    <t>Total mercancías exonerados IVA</t>
  </si>
  <si>
    <t>Total Gravado</t>
  </si>
  <si>
    <t>Total Exento</t>
  </si>
  <si>
    <t>Total Exonerado</t>
  </si>
  <si>
    <t>Total Venta</t>
  </si>
  <si>
    <t>Total Descuentos</t>
  </si>
  <si>
    <t>Total Venta Neta</t>
  </si>
  <si>
    <t>Total Impuesto</t>
  </si>
  <si>
    <t>Total IVA devuelto</t>
  </si>
  <si>
    <t>Total Otros cargos</t>
  </si>
  <si>
    <t>Total comprobante</t>
  </si>
  <si>
    <t xml:space="preserve">Radios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</si>
</sst>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_(* #,##0.00000_);_(* \(#,##0.00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43" fontId="0" fillId="0" borderId="0" xfId="1" applyFont="1"/>
    <xf numFmtId="10" fontId="0" fillId="0" borderId="0" xfId="2" applyNumberFormat="1" applyFont="1"/>
    <xf numFmtId="0" fontId="0" fillId="2" borderId="0" xfId="0" applyFill="1" applyAlignment="1">
      <alignment horizontal="center" vertical="center" wrapText="1"/>
    </xf>
    <xf numFmtId="164" fontId="0" fillId="0" borderId="0" xfId="1" applyNumberFormat="1" applyFont="1"/>
    <xf numFmtId="43" fontId="0" fillId="0" borderId="0" xfId="0" applyNumberFormat="1"/>
    <xf numFmtId="165" fontId="0" fillId="0" borderId="0" xfId="0" applyNumberFormat="1"/>
    <xf numFmtId="43" fontId="2" fillId="0" borderId="0" xfId="0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0"/>
  <sheetViews>
    <sheetView showGridLines="0" topLeftCell="A4" zoomScaleNormal="100" workbookViewId="0">
      <selection activeCell="N28" sqref="N28"/>
    </sheetView>
  </sheetViews>
  <sheetFormatPr baseColWidth="10" defaultRowHeight="15" x14ac:dyDescent="0.25"/>
  <cols>
    <col min="1" max="1" width="7.42578125" bestFit="1" customWidth="1"/>
    <col min="2" max="2" width="22.140625" customWidth="1"/>
    <col min="5" max="6" width="13.140625" bestFit="1" customWidth="1"/>
    <col min="7" max="8" width="11.5703125" bestFit="1" customWidth="1"/>
    <col min="9" max="11" width="13.140625" bestFit="1" customWidth="1"/>
    <col min="13" max="13" width="11.5703125" bestFit="1" customWidth="1"/>
    <col min="14" max="14" width="12" bestFit="1" customWidth="1"/>
    <col min="17" max="17" width="13.140625" bestFit="1" customWidth="1"/>
  </cols>
  <sheetData>
    <row r="2" spans="1:17" x14ac:dyDescent="0.25">
      <c r="B2" t="s">
        <v>0</v>
      </c>
    </row>
    <row r="4" spans="1:17" s="1" customFormat="1" ht="30.75" customHeight="1" x14ac:dyDescent="0.25">
      <c r="A4" s="4" t="s">
        <v>2</v>
      </c>
      <c r="B4" s="4" t="s">
        <v>1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17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</row>
    <row r="5" spans="1:17" hidden="1" x14ac:dyDescent="0.25">
      <c r="E5" s="2"/>
      <c r="F5" s="2">
        <f>+E5*C5</f>
        <v>0</v>
      </c>
      <c r="G5" s="3"/>
      <c r="H5" s="2">
        <f>+F5*G5</f>
        <v>0</v>
      </c>
      <c r="I5" s="2">
        <f>+F5-H5</f>
        <v>0</v>
      </c>
      <c r="J5" s="2"/>
      <c r="K5" s="3"/>
      <c r="L5" s="2"/>
      <c r="M5" s="2">
        <f>+K5*I5</f>
        <v>0</v>
      </c>
      <c r="N5" s="3"/>
      <c r="O5" s="2">
        <f>M5*N5</f>
        <v>0</v>
      </c>
      <c r="P5" s="2">
        <f>M5-O5</f>
        <v>0</v>
      </c>
      <c r="Q5" s="2">
        <f>I5+P5</f>
        <v>0</v>
      </c>
    </row>
    <row r="6" spans="1:17" x14ac:dyDescent="0.25">
      <c r="A6">
        <v>1</v>
      </c>
      <c r="B6" t="s">
        <v>35</v>
      </c>
      <c r="C6">
        <v>1</v>
      </c>
      <c r="D6" t="s">
        <v>18</v>
      </c>
      <c r="E6" s="2">
        <v>29240</v>
      </c>
      <c r="F6" s="2">
        <f t="shared" ref="F6:F7" si="0">+E6*C6</f>
        <v>29240</v>
      </c>
      <c r="G6" s="3">
        <v>0.16</v>
      </c>
      <c r="H6" s="2">
        <f>+F6*G6</f>
        <v>4678.4000000000005</v>
      </c>
      <c r="I6" s="2">
        <f>+F6-H6</f>
        <v>24561.599999999999</v>
      </c>
      <c r="J6" s="2"/>
      <c r="K6" s="3">
        <v>0.13</v>
      </c>
      <c r="L6" s="5"/>
      <c r="M6" s="2">
        <f>(I6+M7)*K6</f>
        <v>3352.6584000000003</v>
      </c>
      <c r="N6" s="3">
        <v>0.89</v>
      </c>
      <c r="O6" s="2">
        <f>M6*N6</f>
        <v>2983.865976</v>
      </c>
      <c r="P6" s="2">
        <f>M6-O6</f>
        <v>368.79242400000021</v>
      </c>
      <c r="Q6" s="2">
        <f>I6+P6+P7</f>
        <v>24930.392423999998</v>
      </c>
    </row>
    <row r="7" spans="1:17" x14ac:dyDescent="0.25">
      <c r="E7" s="2"/>
      <c r="F7" s="2">
        <f t="shared" si="0"/>
        <v>0</v>
      </c>
      <c r="G7" s="3"/>
      <c r="H7" s="2">
        <f>+G7*F7</f>
        <v>0</v>
      </c>
      <c r="I7" s="2">
        <f>+F7-H7</f>
        <v>0</v>
      </c>
      <c r="J7" s="2"/>
      <c r="K7" s="3">
        <v>0.05</v>
      </c>
      <c r="L7" s="2"/>
      <c r="M7" s="2">
        <f>I6*K7</f>
        <v>1228.08</v>
      </c>
      <c r="N7" s="3"/>
      <c r="O7" s="2">
        <f>+N7*M7</f>
        <v>0</v>
      </c>
      <c r="P7" s="2"/>
      <c r="Q7" s="2">
        <f>+I7</f>
        <v>0</v>
      </c>
    </row>
    <row r="8" spans="1:17" x14ac:dyDescent="0.25">
      <c r="E8" s="2"/>
      <c r="F8" s="2"/>
      <c r="G8" s="3"/>
      <c r="H8" s="2"/>
      <c r="I8" s="2"/>
      <c r="J8" s="2"/>
      <c r="K8" s="3"/>
      <c r="L8" s="2"/>
      <c r="M8" s="2"/>
      <c r="N8" s="3"/>
      <c r="O8" s="2"/>
      <c r="P8" s="2"/>
      <c r="Q8" s="2"/>
    </row>
    <row r="9" spans="1:17" x14ac:dyDescent="0.25">
      <c r="C9">
        <v>1</v>
      </c>
      <c r="E9" s="2"/>
      <c r="F9" s="2"/>
      <c r="G9" s="3"/>
      <c r="H9" s="2"/>
      <c r="I9" s="2"/>
      <c r="J9" s="2"/>
      <c r="K9" s="3"/>
      <c r="L9" s="2"/>
      <c r="M9" s="2"/>
      <c r="N9" s="3"/>
      <c r="O9" s="2"/>
      <c r="P9" s="2"/>
      <c r="Q9" s="2"/>
    </row>
    <row r="10" spans="1:17" x14ac:dyDescent="0.2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4" spans="1:17" x14ac:dyDescent="0.25">
      <c r="C14" s="6"/>
      <c r="H14" t="s">
        <v>19</v>
      </c>
      <c r="K14" s="7">
        <f>+F5*(1-N5)</f>
        <v>0</v>
      </c>
    </row>
    <row r="15" spans="1:17" x14ac:dyDescent="0.25">
      <c r="H15" t="s">
        <v>20</v>
      </c>
      <c r="K15" s="6">
        <v>0</v>
      </c>
    </row>
    <row r="16" spans="1:17" x14ac:dyDescent="0.25">
      <c r="H16" t="s">
        <v>21</v>
      </c>
      <c r="K16" s="6">
        <f>+F5*N5</f>
        <v>0</v>
      </c>
    </row>
    <row r="17" spans="2:11" x14ac:dyDescent="0.25">
      <c r="H17" t="s">
        <v>22</v>
      </c>
      <c r="K17" s="6">
        <f>+F6*(1-N6)</f>
        <v>3216.3999999999996</v>
      </c>
    </row>
    <row r="18" spans="2:11" x14ac:dyDescent="0.25">
      <c r="E18" s="6"/>
      <c r="H18" t="s">
        <v>23</v>
      </c>
      <c r="K18">
        <v>0</v>
      </c>
    </row>
    <row r="19" spans="2:11" x14ac:dyDescent="0.25">
      <c r="H19" t="s">
        <v>24</v>
      </c>
      <c r="K19" s="6">
        <f>+F6*N6</f>
        <v>26023.600000000002</v>
      </c>
    </row>
    <row r="21" spans="2:11" x14ac:dyDescent="0.25">
      <c r="H21" t="s">
        <v>25</v>
      </c>
      <c r="J21" s="6">
        <f>+K14+K17</f>
        <v>3216.3999999999996</v>
      </c>
    </row>
    <row r="22" spans="2:11" x14ac:dyDescent="0.25">
      <c r="H22" t="s">
        <v>26</v>
      </c>
      <c r="J22" s="6">
        <f>+K15</f>
        <v>0</v>
      </c>
    </row>
    <row r="23" spans="2:11" x14ac:dyDescent="0.25">
      <c r="H23" t="s">
        <v>27</v>
      </c>
      <c r="J23" s="6">
        <f>+K19+K16</f>
        <v>26023.600000000002</v>
      </c>
    </row>
    <row r="24" spans="2:11" x14ac:dyDescent="0.25">
      <c r="H24" t="s">
        <v>28</v>
      </c>
      <c r="J24" s="6">
        <f>+J23+J22+J21</f>
        <v>29240</v>
      </c>
    </row>
    <row r="25" spans="2:11" x14ac:dyDescent="0.25">
      <c r="H25" t="s">
        <v>29</v>
      </c>
      <c r="J25" s="6">
        <f>+H5+H6</f>
        <v>4678.4000000000005</v>
      </c>
    </row>
    <row r="26" spans="2:11" x14ac:dyDescent="0.25">
      <c r="B26" s="8"/>
      <c r="H26" t="s">
        <v>30</v>
      </c>
      <c r="J26" s="6">
        <f>J24-J25</f>
        <v>24561.599999999999</v>
      </c>
    </row>
    <row r="27" spans="2:11" x14ac:dyDescent="0.25">
      <c r="H27" t="s">
        <v>31</v>
      </c>
      <c r="J27" s="6">
        <f>+P6+M7</f>
        <v>1596.8724240000001</v>
      </c>
    </row>
    <row r="28" spans="2:11" x14ac:dyDescent="0.25">
      <c r="H28" t="s">
        <v>32</v>
      </c>
      <c r="J28" s="6">
        <f>M9</f>
        <v>0</v>
      </c>
    </row>
    <row r="29" spans="2:11" x14ac:dyDescent="0.25">
      <c r="H29" t="s">
        <v>33</v>
      </c>
    </row>
    <row r="30" spans="2:11" x14ac:dyDescent="0.25">
      <c r="H30" t="s">
        <v>34</v>
      </c>
      <c r="J30" s="6">
        <f>+J27+J26-J28</f>
        <v>26158.472424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0"/>
  <sheetViews>
    <sheetView showGridLines="0" topLeftCell="A4" zoomScaleNormal="100" workbookViewId="0">
      <selection activeCell="J27" sqref="J27"/>
    </sheetView>
  </sheetViews>
  <sheetFormatPr baseColWidth="10" defaultRowHeight="15" x14ac:dyDescent="0.25"/>
  <cols>
    <col min="1" max="1" width="7.42578125" bestFit="1" customWidth="1"/>
    <col min="2" max="2" width="22.140625" customWidth="1"/>
    <col min="5" max="6" width="13.140625" bestFit="1" customWidth="1"/>
    <col min="7" max="8" width="11.5703125" bestFit="1" customWidth="1"/>
    <col min="9" max="11" width="13.140625" bestFit="1" customWidth="1"/>
    <col min="13" max="13" width="11.5703125" bestFit="1" customWidth="1"/>
    <col min="14" max="14" width="12" bestFit="1" customWidth="1"/>
    <col min="17" max="17" width="13.140625" bestFit="1" customWidth="1"/>
  </cols>
  <sheetData>
    <row r="2" spans="1:17" x14ac:dyDescent="0.25">
      <c r="B2" t="s">
        <v>0</v>
      </c>
    </row>
    <row r="4" spans="1:17" s="1" customFormat="1" ht="30.75" customHeight="1" x14ac:dyDescent="0.25">
      <c r="A4" s="4" t="s">
        <v>2</v>
      </c>
      <c r="B4" s="4" t="s">
        <v>1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17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</row>
    <row r="5" spans="1:17" hidden="1" x14ac:dyDescent="0.25">
      <c r="E5" s="2"/>
      <c r="F5" s="2">
        <f>+E5*C5</f>
        <v>0</v>
      </c>
      <c r="G5" s="3"/>
      <c r="H5" s="2">
        <f>+F5*G5</f>
        <v>0</v>
      </c>
      <c r="I5" s="2">
        <f>+F5-H5</f>
        <v>0</v>
      </c>
      <c r="J5" s="2"/>
      <c r="K5" s="3"/>
      <c r="L5" s="2"/>
      <c r="M5" s="2">
        <f>+K5*I5</f>
        <v>0</v>
      </c>
      <c r="N5" s="3"/>
      <c r="O5" s="2">
        <f>M5*N5</f>
        <v>0</v>
      </c>
      <c r="P5" s="2">
        <f>M5-O5</f>
        <v>0</v>
      </c>
      <c r="Q5" s="2">
        <f>I5+P5</f>
        <v>0</v>
      </c>
    </row>
    <row r="6" spans="1:17" x14ac:dyDescent="0.25">
      <c r="A6">
        <v>1</v>
      </c>
      <c r="B6" t="s">
        <v>35</v>
      </c>
      <c r="C6">
        <v>1</v>
      </c>
      <c r="D6" t="s">
        <v>18</v>
      </c>
      <c r="E6" s="2">
        <v>29240</v>
      </c>
      <c r="F6" s="2">
        <f t="shared" ref="F6:F7" si="0">+E6*C6</f>
        <v>29240</v>
      </c>
      <c r="G6" s="3">
        <v>0.16</v>
      </c>
      <c r="H6" s="2">
        <f>+F6*G6</f>
        <v>4678.4000000000005</v>
      </c>
      <c r="I6" s="2">
        <f>+F6-H6</f>
        <v>24561.599999999999</v>
      </c>
      <c r="J6" s="2"/>
      <c r="K6" s="3">
        <v>0.13</v>
      </c>
      <c r="L6" s="5"/>
      <c r="M6" s="2">
        <f>(I6+P7)*K6</f>
        <v>3208.9730399999999</v>
      </c>
      <c r="N6" s="3">
        <v>0.89</v>
      </c>
      <c r="O6" s="2">
        <f>M6*N6</f>
        <v>2855.9860055999998</v>
      </c>
      <c r="P6" s="2">
        <f>M6-O6</f>
        <v>352.98703440000008</v>
      </c>
      <c r="Q6" s="2">
        <f>I6+P6+P7</f>
        <v>25037.3950344</v>
      </c>
    </row>
    <row r="7" spans="1:17" x14ac:dyDescent="0.25">
      <c r="E7" s="2"/>
      <c r="F7" s="2">
        <f t="shared" si="0"/>
        <v>0</v>
      </c>
      <c r="G7" s="3"/>
      <c r="H7" s="2">
        <f>+G7*F7</f>
        <v>0</v>
      </c>
      <c r="I7" s="2">
        <f>+F7-H7</f>
        <v>0</v>
      </c>
      <c r="J7" s="2"/>
      <c r="K7" s="3">
        <v>0.05</v>
      </c>
      <c r="L7" s="2"/>
      <c r="M7" s="2">
        <f>I6*K7</f>
        <v>1228.08</v>
      </c>
      <c r="N7" s="3">
        <v>0.9</v>
      </c>
      <c r="O7" s="2">
        <f>+N7*M7</f>
        <v>1105.2719999999999</v>
      </c>
      <c r="P7" s="2">
        <f>M7-O7</f>
        <v>122.80799999999999</v>
      </c>
      <c r="Q7" s="2">
        <f>+I7</f>
        <v>0</v>
      </c>
    </row>
    <row r="8" spans="1:17" x14ac:dyDescent="0.25">
      <c r="E8" s="2"/>
      <c r="F8" s="2"/>
      <c r="G8" s="3"/>
      <c r="H8" s="2"/>
      <c r="I8" s="2"/>
      <c r="J8" s="2"/>
      <c r="K8" s="3"/>
      <c r="L8" s="2"/>
      <c r="M8" s="2"/>
      <c r="N8" s="3"/>
      <c r="O8" s="2"/>
      <c r="P8" s="2"/>
      <c r="Q8" s="2"/>
    </row>
    <row r="9" spans="1:17" x14ac:dyDescent="0.25">
      <c r="C9">
        <v>1</v>
      </c>
      <c r="E9" s="2"/>
      <c r="F9" s="2"/>
      <c r="G9" s="3"/>
      <c r="H9" s="2"/>
      <c r="I9" s="2"/>
      <c r="J9" s="2"/>
      <c r="K9" s="3"/>
      <c r="L9" s="2"/>
      <c r="M9" s="2"/>
      <c r="N9" s="3"/>
      <c r="O9" s="2"/>
      <c r="P9" s="2"/>
      <c r="Q9" s="2"/>
    </row>
    <row r="10" spans="1:17" x14ac:dyDescent="0.2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4" spans="1:17" x14ac:dyDescent="0.25">
      <c r="C14" s="6"/>
      <c r="H14" t="s">
        <v>19</v>
      </c>
      <c r="K14" s="7">
        <f>+F5*(1-N5)</f>
        <v>0</v>
      </c>
    </row>
    <row r="15" spans="1:17" x14ac:dyDescent="0.25">
      <c r="H15" t="s">
        <v>20</v>
      </c>
      <c r="K15" s="6">
        <v>0</v>
      </c>
    </row>
    <row r="16" spans="1:17" x14ac:dyDescent="0.25">
      <c r="H16" t="s">
        <v>21</v>
      </c>
      <c r="K16" s="6">
        <f>+F5*N5</f>
        <v>0</v>
      </c>
    </row>
    <row r="17" spans="2:13" x14ac:dyDescent="0.25">
      <c r="H17" t="s">
        <v>22</v>
      </c>
      <c r="K17" s="6">
        <f>+F6*(1-N6)</f>
        <v>3216.3999999999996</v>
      </c>
      <c r="L17" s="6"/>
      <c r="M17" s="6"/>
    </row>
    <row r="18" spans="2:13" x14ac:dyDescent="0.25">
      <c r="E18" s="6"/>
      <c r="H18" t="s">
        <v>23</v>
      </c>
      <c r="K18">
        <v>0</v>
      </c>
    </row>
    <row r="19" spans="2:13" x14ac:dyDescent="0.25">
      <c r="H19" t="s">
        <v>24</v>
      </c>
      <c r="K19" s="6">
        <f>+F6*N6</f>
        <v>26023.600000000002</v>
      </c>
    </row>
    <row r="21" spans="2:13" x14ac:dyDescent="0.25">
      <c r="H21" t="s">
        <v>25</v>
      </c>
      <c r="J21" s="6">
        <f>+K14+K17</f>
        <v>3216.3999999999996</v>
      </c>
    </row>
    <row r="22" spans="2:13" x14ac:dyDescent="0.25">
      <c r="H22" t="s">
        <v>26</v>
      </c>
      <c r="J22" s="6">
        <f>+K15</f>
        <v>0</v>
      </c>
    </row>
    <row r="23" spans="2:13" x14ac:dyDescent="0.25">
      <c r="H23" t="s">
        <v>27</v>
      </c>
      <c r="J23" s="6">
        <f>+K19+K16</f>
        <v>26023.600000000002</v>
      </c>
    </row>
    <row r="24" spans="2:13" x14ac:dyDescent="0.25">
      <c r="H24" t="s">
        <v>28</v>
      </c>
      <c r="J24" s="6">
        <f>+J23+J22+J21</f>
        <v>29240</v>
      </c>
    </row>
    <row r="25" spans="2:13" x14ac:dyDescent="0.25">
      <c r="H25" t="s">
        <v>29</v>
      </c>
      <c r="J25" s="6">
        <f>+H5+H6</f>
        <v>4678.4000000000005</v>
      </c>
    </row>
    <row r="26" spans="2:13" x14ac:dyDescent="0.25">
      <c r="B26" s="8"/>
      <c r="H26" t="s">
        <v>30</v>
      </c>
      <c r="J26" s="6">
        <f>J24-J25</f>
        <v>24561.599999999999</v>
      </c>
    </row>
    <row r="27" spans="2:13" x14ac:dyDescent="0.25">
      <c r="H27" t="s">
        <v>31</v>
      </c>
      <c r="J27" s="6">
        <f>+P6+P7</f>
        <v>475.79503440000008</v>
      </c>
    </row>
    <row r="28" spans="2:13" x14ac:dyDescent="0.25">
      <c r="H28" t="s">
        <v>32</v>
      </c>
      <c r="J28" s="6">
        <f>M9</f>
        <v>0</v>
      </c>
    </row>
    <row r="29" spans="2:13" x14ac:dyDescent="0.25">
      <c r="H29" t="s">
        <v>33</v>
      </c>
    </row>
    <row r="30" spans="2:13" x14ac:dyDescent="0.25">
      <c r="H30" t="s">
        <v>34</v>
      </c>
      <c r="J30" s="6">
        <f>+J27+J26-J28</f>
        <v>25037.395034399997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0"/>
  <sheetViews>
    <sheetView showGridLines="0" topLeftCell="A4" zoomScaleNormal="100" workbookViewId="0">
      <selection activeCell="N27" sqref="N27"/>
    </sheetView>
  </sheetViews>
  <sheetFormatPr baseColWidth="10" defaultRowHeight="15" x14ac:dyDescent="0.25"/>
  <cols>
    <col min="1" max="1" width="7.42578125" bestFit="1" customWidth="1"/>
    <col min="2" max="2" width="22.140625" customWidth="1"/>
    <col min="5" max="6" width="13.140625" bestFit="1" customWidth="1"/>
    <col min="7" max="8" width="11.5703125" bestFit="1" customWidth="1"/>
    <col min="9" max="11" width="13.140625" bestFit="1" customWidth="1"/>
    <col min="13" max="13" width="11.5703125" bestFit="1" customWidth="1"/>
    <col min="14" max="14" width="12" bestFit="1" customWidth="1"/>
    <col min="17" max="17" width="13.140625" bestFit="1" customWidth="1"/>
  </cols>
  <sheetData>
    <row r="2" spans="1:17" x14ac:dyDescent="0.25">
      <c r="B2" t="s">
        <v>0</v>
      </c>
    </row>
    <row r="4" spans="1:17" s="1" customFormat="1" ht="30.75" customHeight="1" x14ac:dyDescent="0.25">
      <c r="A4" s="4" t="s">
        <v>2</v>
      </c>
      <c r="B4" s="4" t="s">
        <v>1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17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</row>
    <row r="5" spans="1:17" hidden="1" x14ac:dyDescent="0.25">
      <c r="E5" s="2"/>
      <c r="F5" s="2">
        <f>+E5*C5</f>
        <v>0</v>
      </c>
      <c r="G5" s="3"/>
      <c r="H5" s="2">
        <f>+F5*G5</f>
        <v>0</v>
      </c>
      <c r="I5" s="2">
        <f>+F5-H5</f>
        <v>0</v>
      </c>
      <c r="J5" s="2"/>
      <c r="K5" s="3"/>
      <c r="L5" s="2"/>
      <c r="M5" s="2">
        <f>+K5*I5</f>
        <v>0</v>
      </c>
      <c r="N5" s="3"/>
      <c r="O5" s="2">
        <f>M5*N5</f>
        <v>0</v>
      </c>
      <c r="P5" s="2">
        <f>M5-O5</f>
        <v>0</v>
      </c>
      <c r="Q5" s="2">
        <f>I5+P5</f>
        <v>0</v>
      </c>
    </row>
    <row r="6" spans="1:17" x14ac:dyDescent="0.25">
      <c r="A6">
        <v>1</v>
      </c>
      <c r="B6" t="s">
        <v>35</v>
      </c>
      <c r="C6">
        <v>1</v>
      </c>
      <c r="D6" t="s">
        <v>18</v>
      </c>
      <c r="E6" s="2">
        <v>29240</v>
      </c>
      <c r="F6" s="2">
        <f t="shared" ref="F6:F7" si="0">+E6*C6</f>
        <v>29240</v>
      </c>
      <c r="G6" s="3">
        <v>0.16</v>
      </c>
      <c r="H6" s="2">
        <f>+F6*G6</f>
        <v>4678.4000000000005</v>
      </c>
      <c r="I6" s="2">
        <f>+F6-H6</f>
        <v>24561.599999999999</v>
      </c>
      <c r="J6" s="2"/>
      <c r="K6" s="3">
        <v>0.13</v>
      </c>
      <c r="L6" s="5"/>
      <c r="M6" s="2">
        <f>(I6+P7+P8)*K6</f>
        <v>3368.6234399999998</v>
      </c>
      <c r="N6" s="3">
        <v>0.89</v>
      </c>
      <c r="O6" s="2">
        <f>M6*N6</f>
        <v>2998.0748616000001</v>
      </c>
      <c r="P6" s="2">
        <f>M6-O6</f>
        <v>370.54857839999977</v>
      </c>
      <c r="Q6" s="2">
        <f>I6+P6+P7+P8</f>
        <v>26283.036578400002</v>
      </c>
    </row>
    <row r="7" spans="1:17" x14ac:dyDescent="0.25">
      <c r="E7" s="2"/>
      <c r="F7" s="2">
        <f t="shared" si="0"/>
        <v>0</v>
      </c>
      <c r="G7" s="3"/>
      <c r="H7" s="2">
        <f>+G7*F7</f>
        <v>0</v>
      </c>
      <c r="I7" s="2">
        <f>+F7-H7</f>
        <v>0</v>
      </c>
      <c r="J7" s="2"/>
      <c r="K7" s="3">
        <v>0.05</v>
      </c>
      <c r="L7" s="2"/>
      <c r="M7" s="2">
        <f>I6*K7</f>
        <v>1228.08</v>
      </c>
      <c r="N7" s="3">
        <v>0.9</v>
      </c>
      <c r="O7" s="2">
        <f>+N7*M7</f>
        <v>1105.2719999999999</v>
      </c>
      <c r="P7" s="2">
        <f>M7-O7</f>
        <v>122.80799999999999</v>
      </c>
      <c r="Q7" s="2">
        <f>+I7</f>
        <v>0</v>
      </c>
    </row>
    <row r="8" spans="1:17" x14ac:dyDescent="0.25">
      <c r="E8" s="2"/>
      <c r="F8" s="2"/>
      <c r="G8" s="3"/>
      <c r="H8" s="2"/>
      <c r="I8" s="2"/>
      <c r="J8" s="2"/>
      <c r="K8" s="3">
        <v>0.1</v>
      </c>
      <c r="L8" s="2"/>
      <c r="M8" s="2">
        <f>I6*K8</f>
        <v>2456.16</v>
      </c>
      <c r="N8" s="3">
        <v>0.5</v>
      </c>
      <c r="O8" s="2">
        <f>M8*N8</f>
        <v>1228.08</v>
      </c>
      <c r="P8" s="2">
        <f>M8-O8</f>
        <v>1228.08</v>
      </c>
      <c r="Q8" s="2"/>
    </row>
    <row r="9" spans="1:17" x14ac:dyDescent="0.25">
      <c r="C9">
        <v>1</v>
      </c>
      <c r="E9" s="2"/>
      <c r="F9" s="2"/>
      <c r="G9" s="3"/>
      <c r="H9" s="2"/>
      <c r="I9" s="2"/>
      <c r="J9" s="2"/>
      <c r="K9" s="3"/>
      <c r="L9" s="2"/>
      <c r="M9" s="2"/>
      <c r="N9" s="3"/>
      <c r="O9" s="2"/>
      <c r="P9" s="2"/>
      <c r="Q9" s="2"/>
    </row>
    <row r="10" spans="1:17" x14ac:dyDescent="0.2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4" spans="1:17" x14ac:dyDescent="0.25">
      <c r="C14" s="6"/>
      <c r="H14" t="s">
        <v>19</v>
      </c>
      <c r="K14" s="7">
        <f>+F5*(1-N5)</f>
        <v>0</v>
      </c>
    </row>
    <row r="15" spans="1:17" x14ac:dyDescent="0.25">
      <c r="H15" t="s">
        <v>20</v>
      </c>
      <c r="K15" s="6">
        <v>0</v>
      </c>
    </row>
    <row r="16" spans="1:17" x14ac:dyDescent="0.25">
      <c r="H16" t="s">
        <v>21</v>
      </c>
      <c r="K16" s="6">
        <f>+F5*N5</f>
        <v>0</v>
      </c>
    </row>
    <row r="17" spans="2:13" x14ac:dyDescent="0.25">
      <c r="H17" t="s">
        <v>22</v>
      </c>
      <c r="K17" s="6">
        <f>+F6*(1-N6)</f>
        <v>3216.3999999999996</v>
      </c>
      <c r="L17" s="6"/>
      <c r="M17" s="6"/>
    </row>
    <row r="18" spans="2:13" x14ac:dyDescent="0.25">
      <c r="E18" s="6"/>
      <c r="H18" t="s">
        <v>23</v>
      </c>
      <c r="K18">
        <v>0</v>
      </c>
    </row>
    <row r="19" spans="2:13" x14ac:dyDescent="0.25">
      <c r="H19" t="s">
        <v>24</v>
      </c>
      <c r="K19" s="6">
        <f>+F6*N6</f>
        <v>26023.600000000002</v>
      </c>
    </row>
    <row r="21" spans="2:13" x14ac:dyDescent="0.25">
      <c r="H21" t="s">
        <v>25</v>
      </c>
      <c r="J21" s="6">
        <f>+K14+K17</f>
        <v>3216.3999999999996</v>
      </c>
    </row>
    <row r="22" spans="2:13" x14ac:dyDescent="0.25">
      <c r="H22" t="s">
        <v>26</v>
      </c>
      <c r="J22" s="6">
        <f>+K15</f>
        <v>0</v>
      </c>
    </row>
    <row r="23" spans="2:13" x14ac:dyDescent="0.25">
      <c r="H23" t="s">
        <v>27</v>
      </c>
      <c r="J23" s="6">
        <f>+K19+K16</f>
        <v>26023.600000000002</v>
      </c>
    </row>
    <row r="24" spans="2:13" x14ac:dyDescent="0.25">
      <c r="H24" t="s">
        <v>28</v>
      </c>
      <c r="J24" s="6">
        <f>+J23+J22+J21</f>
        <v>29240</v>
      </c>
    </row>
    <row r="25" spans="2:13" x14ac:dyDescent="0.25">
      <c r="H25" t="s">
        <v>29</v>
      </c>
      <c r="J25" s="6">
        <f>+H5+H6</f>
        <v>4678.4000000000005</v>
      </c>
    </row>
    <row r="26" spans="2:13" x14ac:dyDescent="0.25">
      <c r="B26" s="8"/>
      <c r="H26" t="s">
        <v>30</v>
      </c>
      <c r="J26" s="6">
        <f>J24-J25</f>
        <v>24561.599999999999</v>
      </c>
    </row>
    <row r="27" spans="2:13" x14ac:dyDescent="0.25">
      <c r="H27" t="s">
        <v>31</v>
      </c>
      <c r="J27" s="6">
        <f>+P6+P7+P8</f>
        <v>1721.4365783999997</v>
      </c>
    </row>
    <row r="28" spans="2:13" x14ac:dyDescent="0.25">
      <c r="H28" t="s">
        <v>32</v>
      </c>
      <c r="J28" s="6">
        <f>M9</f>
        <v>0</v>
      </c>
    </row>
    <row r="29" spans="2:13" x14ac:dyDescent="0.25">
      <c r="H29" t="s">
        <v>33</v>
      </c>
    </row>
    <row r="30" spans="2:13" x14ac:dyDescent="0.25">
      <c r="H30" t="s">
        <v>34</v>
      </c>
      <c r="J30" s="6">
        <f>+J27+J26-J28</f>
        <v>26283.036578399999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0"/>
  <sheetViews>
    <sheetView showGridLines="0" tabSelected="1" topLeftCell="A4" zoomScaleNormal="100" workbookViewId="0">
      <selection activeCell="N20" sqref="N20"/>
    </sheetView>
  </sheetViews>
  <sheetFormatPr baseColWidth="10" defaultRowHeight="15" x14ac:dyDescent="0.25"/>
  <cols>
    <col min="1" max="1" width="7.42578125" bestFit="1" customWidth="1"/>
    <col min="2" max="2" width="22.140625" customWidth="1"/>
    <col min="5" max="6" width="13.140625" bestFit="1" customWidth="1"/>
    <col min="7" max="8" width="11.5703125" bestFit="1" customWidth="1"/>
    <col min="9" max="11" width="13.140625" bestFit="1" customWidth="1"/>
    <col min="13" max="13" width="11.5703125" bestFit="1" customWidth="1"/>
    <col min="14" max="14" width="12" bestFit="1" customWidth="1"/>
    <col min="17" max="17" width="13.140625" bestFit="1" customWidth="1"/>
  </cols>
  <sheetData>
    <row r="2" spans="1:17" x14ac:dyDescent="0.25">
      <c r="B2" t="s">
        <v>0</v>
      </c>
    </row>
    <row r="4" spans="1:17" s="1" customFormat="1" ht="30.75" customHeight="1" x14ac:dyDescent="0.25">
      <c r="A4" s="4" t="s">
        <v>2</v>
      </c>
      <c r="B4" s="4" t="s">
        <v>1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17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</row>
    <row r="5" spans="1:17" hidden="1" x14ac:dyDescent="0.25">
      <c r="E5" s="2"/>
      <c r="F5" s="2">
        <f>+E5*C5</f>
        <v>0</v>
      </c>
      <c r="G5" s="3"/>
      <c r="H5" s="2">
        <f>+F5*G5</f>
        <v>0</v>
      </c>
      <c r="I5" s="2">
        <f>+F5-H5</f>
        <v>0</v>
      </c>
      <c r="J5" s="2"/>
      <c r="K5" s="3"/>
      <c r="L5" s="2"/>
      <c r="M5" s="2">
        <f>+K5*I5</f>
        <v>0</v>
      </c>
      <c r="N5" s="3"/>
      <c r="O5" s="2">
        <f>M5*N5</f>
        <v>0</v>
      </c>
      <c r="P5" s="2">
        <f>M5-O5</f>
        <v>0</v>
      </c>
      <c r="Q5" s="2">
        <f>I5+P5</f>
        <v>0</v>
      </c>
    </row>
    <row r="6" spans="1:17" x14ac:dyDescent="0.25">
      <c r="A6">
        <v>1</v>
      </c>
      <c r="B6" t="s">
        <v>35</v>
      </c>
      <c r="C6">
        <v>1</v>
      </c>
      <c r="D6" t="s">
        <v>18</v>
      </c>
      <c r="E6" s="2">
        <v>29240</v>
      </c>
      <c r="F6" s="2">
        <f t="shared" ref="F6:F7" si="0">+E6*C6</f>
        <v>29240</v>
      </c>
      <c r="G6" s="3">
        <v>0.16</v>
      </c>
      <c r="H6" s="2">
        <f>+F6*G6</f>
        <v>4678.4000000000005</v>
      </c>
      <c r="I6" s="2">
        <f>+F6-H6</f>
        <v>24561.599999999999</v>
      </c>
      <c r="J6" s="2"/>
      <c r="K6" s="3">
        <v>0.13</v>
      </c>
      <c r="L6" s="5"/>
      <c r="M6" s="2">
        <f>(I6+M7+M8)*K6</f>
        <v>3671.9592000000002</v>
      </c>
      <c r="N6" s="3">
        <v>0.89</v>
      </c>
      <c r="O6" s="2">
        <f>M6*N6</f>
        <v>3268.0436880000002</v>
      </c>
      <c r="P6" s="2">
        <f>M6-O6</f>
        <v>403.91551200000004</v>
      </c>
      <c r="Q6" s="2">
        <f>I6+P6+P7+P8</f>
        <v>24965.515511999998</v>
      </c>
    </row>
    <row r="7" spans="1:17" x14ac:dyDescent="0.25">
      <c r="E7" s="2"/>
      <c r="F7" s="2">
        <f t="shared" si="0"/>
        <v>0</v>
      </c>
      <c r="G7" s="3"/>
      <c r="H7" s="2">
        <f>+G7*F7</f>
        <v>0</v>
      </c>
      <c r="I7" s="2">
        <f>+F7-H7</f>
        <v>0</v>
      </c>
      <c r="J7" s="2"/>
      <c r="K7" s="3">
        <v>0.05</v>
      </c>
      <c r="L7" s="2"/>
      <c r="M7" s="2">
        <f>I6*K7</f>
        <v>1228.08</v>
      </c>
      <c r="N7" s="3"/>
      <c r="O7" s="2">
        <f>+N7*M7</f>
        <v>0</v>
      </c>
      <c r="P7" s="2"/>
      <c r="Q7" s="2">
        <f>+I7</f>
        <v>0</v>
      </c>
    </row>
    <row r="8" spans="1:17" x14ac:dyDescent="0.25">
      <c r="E8" s="2"/>
      <c r="F8" s="2"/>
      <c r="G8" s="3"/>
      <c r="H8" s="2"/>
      <c r="I8" s="2"/>
      <c r="J8" s="2"/>
      <c r="K8" s="3">
        <v>0.1</v>
      </c>
      <c r="L8" s="2"/>
      <c r="M8" s="2">
        <f>I6*K8</f>
        <v>2456.16</v>
      </c>
      <c r="N8" s="3"/>
      <c r="O8" s="2"/>
      <c r="P8" s="2"/>
      <c r="Q8" s="2"/>
    </row>
    <row r="9" spans="1:17" x14ac:dyDescent="0.25">
      <c r="C9">
        <v>1</v>
      </c>
      <c r="E9" s="2"/>
      <c r="F9" s="2"/>
      <c r="G9" s="3"/>
      <c r="H9" s="2"/>
      <c r="I9" s="2"/>
      <c r="J9" s="2"/>
      <c r="K9" s="3"/>
      <c r="L9" s="2"/>
      <c r="M9" s="2"/>
      <c r="N9" s="3"/>
      <c r="O9" s="2"/>
      <c r="P9" s="2"/>
      <c r="Q9" s="2"/>
    </row>
    <row r="10" spans="1:17" x14ac:dyDescent="0.2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4" spans="1:17" x14ac:dyDescent="0.25">
      <c r="C14" s="6"/>
      <c r="H14" t="s">
        <v>19</v>
      </c>
      <c r="K14" s="7">
        <f>+F5*(1-N5)</f>
        <v>0</v>
      </c>
    </row>
    <row r="15" spans="1:17" x14ac:dyDescent="0.25">
      <c r="H15" t="s">
        <v>20</v>
      </c>
      <c r="K15" s="6">
        <v>0</v>
      </c>
    </row>
    <row r="16" spans="1:17" x14ac:dyDescent="0.25">
      <c r="H16" t="s">
        <v>21</v>
      </c>
      <c r="K16" s="6">
        <f>+F5*N5</f>
        <v>0</v>
      </c>
    </row>
    <row r="17" spans="2:13" x14ac:dyDescent="0.25">
      <c r="H17" t="s">
        <v>22</v>
      </c>
      <c r="K17" s="6">
        <f>+F6*(1-N6)</f>
        <v>3216.3999999999996</v>
      </c>
      <c r="L17" s="6"/>
      <c r="M17" s="6"/>
    </row>
    <row r="18" spans="2:13" x14ac:dyDescent="0.25">
      <c r="E18" s="6"/>
      <c r="H18" t="s">
        <v>23</v>
      </c>
      <c r="K18">
        <v>0</v>
      </c>
    </row>
    <row r="19" spans="2:13" x14ac:dyDescent="0.25">
      <c r="H19" t="s">
        <v>24</v>
      </c>
      <c r="K19" s="6">
        <f>+F6*N6</f>
        <v>26023.600000000002</v>
      </c>
    </row>
    <row r="21" spans="2:13" x14ac:dyDescent="0.25">
      <c r="H21" t="s">
        <v>25</v>
      </c>
      <c r="J21" s="6">
        <f>+K14+K17</f>
        <v>3216.3999999999996</v>
      </c>
    </row>
    <row r="22" spans="2:13" x14ac:dyDescent="0.25">
      <c r="H22" t="s">
        <v>26</v>
      </c>
      <c r="J22" s="6">
        <f>+K15</f>
        <v>0</v>
      </c>
    </row>
    <row r="23" spans="2:13" x14ac:dyDescent="0.25">
      <c r="H23" t="s">
        <v>27</v>
      </c>
      <c r="J23" s="6">
        <f>+K19+K16</f>
        <v>26023.600000000002</v>
      </c>
    </row>
    <row r="24" spans="2:13" x14ac:dyDescent="0.25">
      <c r="H24" t="s">
        <v>28</v>
      </c>
      <c r="J24" s="6">
        <f>+J23+J22+J21</f>
        <v>29240</v>
      </c>
    </row>
    <row r="25" spans="2:13" x14ac:dyDescent="0.25">
      <c r="H25" t="s">
        <v>29</v>
      </c>
      <c r="J25" s="6">
        <f>+H5+H6</f>
        <v>4678.4000000000005</v>
      </c>
    </row>
    <row r="26" spans="2:13" x14ac:dyDescent="0.25">
      <c r="B26" s="8"/>
      <c r="H26" t="s">
        <v>30</v>
      </c>
      <c r="J26" s="6">
        <f>J24-J25</f>
        <v>24561.599999999999</v>
      </c>
    </row>
    <row r="27" spans="2:13" x14ac:dyDescent="0.25">
      <c r="H27" t="s">
        <v>31</v>
      </c>
      <c r="J27" s="6">
        <f>+P6+M7+M8</f>
        <v>4088.1555119999998</v>
      </c>
    </row>
    <row r="28" spans="2:13" x14ac:dyDescent="0.25">
      <c r="H28" t="s">
        <v>32</v>
      </c>
      <c r="J28" s="6">
        <f>M9</f>
        <v>0</v>
      </c>
    </row>
    <row r="29" spans="2:13" x14ac:dyDescent="0.25">
      <c r="H29" t="s">
        <v>33</v>
      </c>
    </row>
    <row r="30" spans="2:13" x14ac:dyDescent="0.25">
      <c r="H30" t="s">
        <v>34</v>
      </c>
      <c r="J30" s="6">
        <f>+J27+J26-J28</f>
        <v>28649.755512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Dos impuestos, una exoneracion </vt:lpstr>
      <vt:lpstr>Dos impuestos,dos exonerac % di</vt:lpstr>
      <vt:lpstr>tres impuestos,tre exonerac  (2</vt:lpstr>
      <vt:lpstr>tres impuestos, uno exonerac (2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Julio Carvajal Porras</dc:creator>
  <cp:lastModifiedBy>Minor Andres Arias Alfaro</cp:lastModifiedBy>
  <dcterms:created xsi:type="dcterms:W3CDTF">2019-05-16T22:16:11Z</dcterms:created>
  <dcterms:modified xsi:type="dcterms:W3CDTF">2019-06-07T14:52:19Z</dcterms:modified>
</cp:coreProperties>
</file>